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ocuments\"/>
    </mc:Choice>
  </mc:AlternateContent>
  <xr:revisionPtr revIDLastSave="0" documentId="8_{206A223D-BB7F-4C7E-AED3-5952FD92430F}" xr6:coauthVersionLast="47" xr6:coauthVersionMax="47" xr10:uidLastSave="{00000000-0000-0000-0000-000000000000}"/>
  <bookViews>
    <workbookView xWindow="1950" yWindow="1950" windowWidth="21600" windowHeight="127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B26" i="1"/>
  <c r="E25" i="1"/>
  <c r="E26" i="1" s="1"/>
  <c r="H25" i="1" l="1"/>
  <c r="G25" i="1"/>
  <c r="F25" i="1"/>
  <c r="G24" i="1" l="1"/>
  <c r="H24" i="1" l="1"/>
  <c r="F24" i="1"/>
  <c r="H23" i="1"/>
  <c r="G23" i="1"/>
  <c r="F23" i="1"/>
  <c r="H22" i="1"/>
  <c r="G22" i="1"/>
  <c r="F22" i="1"/>
  <c r="H21" i="1"/>
  <c r="G21" i="1"/>
  <c r="F21" i="1"/>
  <c r="H20" i="1" l="1"/>
  <c r="G20" i="1"/>
  <c r="F20" i="1"/>
  <c r="H19" i="1"/>
  <c r="G19" i="1"/>
  <c r="F19" i="1"/>
  <c r="H18" i="1"/>
  <c r="G18" i="1"/>
  <c r="F18" i="1"/>
  <c r="H17" i="1"/>
  <c r="G17" i="1"/>
  <c r="F17" i="1"/>
  <c r="G16" i="1"/>
  <c r="F16" i="1"/>
  <c r="D16" i="1"/>
  <c r="H16" i="1" s="1"/>
  <c r="G15" i="1"/>
  <c r="F15" i="1"/>
  <c r="D15" i="1"/>
  <c r="H15" i="1" s="1"/>
  <c r="G14" i="1"/>
  <c r="F14" i="1"/>
  <c r="D14" i="1"/>
  <c r="H14" i="1" s="1"/>
  <c r="G13" i="1"/>
  <c r="F13" i="1"/>
  <c r="D13" i="1"/>
  <c r="H13" i="1" s="1"/>
  <c r="G12" i="1"/>
  <c r="F12" i="1"/>
  <c r="D12" i="1"/>
  <c r="H12" i="1" s="1"/>
  <c r="G11" i="1"/>
  <c r="F11" i="1"/>
  <c r="D11" i="1"/>
  <c r="H11" i="1" s="1"/>
  <c r="G10" i="1"/>
  <c r="F10" i="1"/>
  <c r="D10" i="1"/>
  <c r="H10" i="1" s="1"/>
  <c r="G9" i="1"/>
  <c r="F9" i="1"/>
  <c r="D9" i="1"/>
  <c r="H9" i="1" s="1"/>
  <c r="G8" i="1"/>
  <c r="F8" i="1"/>
  <c r="D8" i="1"/>
  <c r="H8" i="1" s="1"/>
  <c r="G7" i="1"/>
  <c r="F7" i="1"/>
  <c r="D7" i="1"/>
  <c r="H7" i="1" s="1"/>
  <c r="G6" i="1"/>
  <c r="F6" i="1"/>
  <c r="D6" i="1"/>
  <c r="H6" i="1" s="1"/>
  <c r="G5" i="1"/>
  <c r="F5" i="1"/>
  <c r="D5" i="1"/>
  <c r="D26" i="1" l="1"/>
  <c r="H5" i="1"/>
</calcChain>
</file>

<file path=xl/sharedStrings.xml><?xml version="1.0" encoding="utf-8"?>
<sst xmlns="http://schemas.openxmlformats.org/spreadsheetml/2006/main" count="14" uniqueCount="14">
  <si>
    <t>TEXAS PASSENGER VEHICLES &lt; 6,000 lbs., MOTORCYCLES AND TRUCKS (1 ton or less) REGISTRATIONS</t>
  </si>
  <si>
    <t>FISCAL YEAR</t>
  </si>
  <si>
    <t>TOTAL PASSENGER VEHICLES &lt;=6,000 LBS.</t>
  </si>
  <si>
    <t>TOTAL TRUCKS  - 1 ton or less (Pick Ups)</t>
  </si>
  <si>
    <t>TOTAL ALL VEHICLES REGISTERED</t>
  </si>
  <si>
    <t>% PASSENGER OF ALL VEHICLES REGISTERED</t>
  </si>
  <si>
    <t>% TRUCKS OF ALL VEHICLES REGISTERED</t>
  </si>
  <si>
    <t>% MOTORCYCLES OF ALL VEHICLES REGISTERED</t>
  </si>
  <si>
    <t xml:space="preserve">TOTAL   MOTORCYCLES </t>
  </si>
  <si>
    <t xml:space="preserve">TOTAL </t>
  </si>
  <si>
    <t>Exempt registrations are included in passenger vehicle counts and total vehicles registered.</t>
  </si>
  <si>
    <t>"Passenger &lt; 6,000 lbs." includes: automobiles; mini-vans and most SUVs.  "Trucks less than 6,000 lbs.". includes 1/2 ton, 3/4 ton and 1 ton trucks.</t>
  </si>
  <si>
    <t>Source: Fiscal year REGISTRATION CLASS CODE COUNT Report and the Report of Rental Trailers (for All Vehicles Registered)  prepared by Explore, Inc.</t>
  </si>
  <si>
    <t>Prepared by:  VTR - Budget and Research Services - 09/2021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</si>
</sst>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 vertical="center"/>
    </xf>
    <xf numFmtId="10" fontId="4" fillId="0" borderId="5" xfId="0" applyNumberFormat="1" applyFont="1" applyBorder="1"/>
    <xf numFmtId="3" fontId="4" fillId="0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6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/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activeCell="J20" sqref="J20"/>
    </sheetView>
  </sheetViews>
  <sheetFormatPr defaultRowHeight="15" x14ac:dyDescent="0.25"/>
  <cols>
    <col min="1" max="1" width="8" customWidth="1"/>
    <col min="2" max="3" width="22.140625" customWidth="1"/>
    <col min="4" max="4" width="15.85546875" customWidth="1"/>
    <col min="5" max="5" width="13.5703125" customWidth="1"/>
    <col min="6" max="6" width="16" customWidth="1"/>
    <col min="7" max="7" width="15.5703125" customWidth="1"/>
    <col min="8" max="8" width="15.42578125" customWidth="1"/>
  </cols>
  <sheetData>
    <row r="1" spans="1:8" ht="21" thickBot="1" x14ac:dyDescent="0.3">
      <c r="A1" s="23" t="s">
        <v>0</v>
      </c>
      <c r="B1" s="24"/>
      <c r="C1" s="24"/>
      <c r="D1" s="24"/>
      <c r="E1" s="24"/>
      <c r="F1" s="24"/>
      <c r="G1" s="24"/>
      <c r="H1" s="24"/>
    </row>
    <row r="2" spans="1:8" ht="15.75" x14ac:dyDescent="0.25">
      <c r="A2" s="1"/>
      <c r="B2" s="2"/>
      <c r="C2" s="2"/>
      <c r="D2" s="2"/>
      <c r="E2" s="2"/>
      <c r="F2" s="3"/>
    </row>
    <row r="3" spans="1:8" ht="15.75" x14ac:dyDescent="0.25">
      <c r="A3" s="25" t="s">
        <v>1</v>
      </c>
      <c r="B3" s="27" t="s">
        <v>2</v>
      </c>
      <c r="C3" s="27" t="s">
        <v>3</v>
      </c>
      <c r="D3" s="4"/>
      <c r="E3" s="27" t="s">
        <v>4</v>
      </c>
      <c r="F3" s="27" t="s">
        <v>5</v>
      </c>
      <c r="G3" s="27" t="s">
        <v>6</v>
      </c>
      <c r="H3" s="27" t="s">
        <v>7</v>
      </c>
    </row>
    <row r="4" spans="1:8" ht="31.5" x14ac:dyDescent="0.25">
      <c r="A4" s="26"/>
      <c r="B4" s="28"/>
      <c r="C4" s="28"/>
      <c r="D4" s="5" t="s">
        <v>8</v>
      </c>
      <c r="E4" s="28"/>
      <c r="F4" s="28"/>
      <c r="G4" s="28"/>
      <c r="H4" s="28"/>
    </row>
    <row r="5" spans="1:8" x14ac:dyDescent="0.25">
      <c r="A5" s="20">
        <v>2001</v>
      </c>
      <c r="B5" s="6">
        <v>9984030</v>
      </c>
      <c r="C5" s="7">
        <v>4813943</v>
      </c>
      <c r="D5" s="7">
        <f>SUM(1096+200738)</f>
        <v>201834</v>
      </c>
      <c r="E5" s="6">
        <v>17906116</v>
      </c>
      <c r="F5" s="8">
        <f t="shared" ref="F5:F17" si="0">SUM(B5/E5)</f>
        <v>0.5575765286006189</v>
      </c>
      <c r="G5" s="8">
        <f t="shared" ref="G5:G17" si="1">SUM(C5/E5)</f>
        <v>0.26884350576082494</v>
      </c>
      <c r="H5" s="8">
        <f t="shared" ref="H5:H17" si="2">SUM(D5/E5)</f>
        <v>1.1271791157836797E-2</v>
      </c>
    </row>
    <row r="6" spans="1:8" x14ac:dyDescent="0.25">
      <c r="A6" s="20">
        <v>2002</v>
      </c>
      <c r="B6" s="6">
        <v>10187592</v>
      </c>
      <c r="C6" s="7">
        <v>5044364</v>
      </c>
      <c r="D6" s="7">
        <f>SUM(1233+227393)</f>
        <v>228626</v>
      </c>
      <c r="E6" s="6">
        <v>18707486</v>
      </c>
      <c r="F6" s="8">
        <f t="shared" si="0"/>
        <v>0.54457301210862863</v>
      </c>
      <c r="G6" s="8">
        <f t="shared" si="1"/>
        <v>0.26964414138810527</v>
      </c>
      <c r="H6" s="8">
        <f t="shared" si="2"/>
        <v>1.2221096944827328E-2</v>
      </c>
    </row>
    <row r="7" spans="1:8" x14ac:dyDescent="0.25">
      <c r="A7" s="20">
        <v>2003</v>
      </c>
      <c r="B7" s="6">
        <v>10174751</v>
      </c>
      <c r="C7" s="7">
        <v>5139701</v>
      </c>
      <c r="D7" s="7">
        <f>SUM(1354+249235)</f>
        <v>250589</v>
      </c>
      <c r="E7" s="6">
        <v>18621915</v>
      </c>
      <c r="F7" s="8">
        <f t="shared" si="0"/>
        <v>0.54638585773804682</v>
      </c>
      <c r="G7" s="8">
        <f t="shared" si="1"/>
        <v>0.27600281711091473</v>
      </c>
      <c r="H7" s="8">
        <f t="shared" si="2"/>
        <v>1.3456671883638176E-2</v>
      </c>
    </row>
    <row r="8" spans="1:8" x14ac:dyDescent="0.25">
      <c r="A8" s="20">
        <v>2004</v>
      </c>
      <c r="B8" s="9">
        <v>10296782</v>
      </c>
      <c r="C8" s="7">
        <v>5269577</v>
      </c>
      <c r="D8" s="7">
        <f>SUM(1684+276692)</f>
        <v>278376</v>
      </c>
      <c r="E8" s="9">
        <v>18949499</v>
      </c>
      <c r="F8" s="8">
        <f t="shared" si="0"/>
        <v>0.54338017063142408</v>
      </c>
      <c r="G8" s="8">
        <f t="shared" si="1"/>
        <v>0.27808529397004111</v>
      </c>
      <c r="H8" s="8">
        <f t="shared" si="2"/>
        <v>1.4690414770332451E-2</v>
      </c>
    </row>
    <row r="9" spans="1:8" x14ac:dyDescent="0.25">
      <c r="A9" s="20">
        <v>2005</v>
      </c>
      <c r="B9" s="6">
        <v>10517928</v>
      </c>
      <c r="C9" s="7">
        <v>5371040</v>
      </c>
      <c r="D9" s="7">
        <f>SUM(2155+311464)</f>
        <v>313619</v>
      </c>
      <c r="E9" s="6">
        <v>19144792</v>
      </c>
      <c r="F9" s="8">
        <f t="shared" si="0"/>
        <v>0.54938847076531305</v>
      </c>
      <c r="G9" s="8">
        <f t="shared" si="1"/>
        <v>0.28054836009709588</v>
      </c>
      <c r="H9" s="8">
        <f t="shared" si="2"/>
        <v>1.6381426342997094E-2</v>
      </c>
    </row>
    <row r="10" spans="1:8" x14ac:dyDescent="0.25">
      <c r="A10" s="20">
        <v>2006</v>
      </c>
      <c r="B10" s="6">
        <v>10726666</v>
      </c>
      <c r="C10" s="7">
        <v>5434231</v>
      </c>
      <c r="D10" s="7">
        <f>SUM(2632+342214)</f>
        <v>344846</v>
      </c>
      <c r="E10" s="6">
        <v>20059065</v>
      </c>
      <c r="F10" s="8">
        <f t="shared" si="0"/>
        <v>0.5347540376383445</v>
      </c>
      <c r="G10" s="8">
        <f t="shared" si="1"/>
        <v>0.27091148066971216</v>
      </c>
      <c r="H10" s="8">
        <f t="shared" si="2"/>
        <v>1.7191529116636295E-2</v>
      </c>
    </row>
    <row r="11" spans="1:8" x14ac:dyDescent="0.25">
      <c r="A11" s="20">
        <v>2007</v>
      </c>
      <c r="B11" s="6">
        <v>11069564</v>
      </c>
      <c r="C11" s="6">
        <v>5592441</v>
      </c>
      <c r="D11" s="7">
        <f>SUM(3128+369734)</f>
        <v>372862</v>
      </c>
      <c r="E11" s="6">
        <v>20864318</v>
      </c>
      <c r="F11" s="8">
        <f t="shared" si="0"/>
        <v>0.53055000407873387</v>
      </c>
      <c r="G11" s="8">
        <f t="shared" si="1"/>
        <v>0.26803852395271199</v>
      </c>
      <c r="H11" s="8">
        <f t="shared" si="2"/>
        <v>1.7870797406366219E-2</v>
      </c>
    </row>
    <row r="12" spans="1:8" x14ac:dyDescent="0.25">
      <c r="A12" s="20">
        <v>2008</v>
      </c>
      <c r="B12" s="6">
        <v>11239751</v>
      </c>
      <c r="C12" s="6">
        <v>5540227</v>
      </c>
      <c r="D12" s="6">
        <f>SUM(2474+420877)</f>
        <v>423351</v>
      </c>
      <c r="E12" s="6">
        <v>21185173</v>
      </c>
      <c r="F12" s="8">
        <f t="shared" si="0"/>
        <v>0.53054799222078575</v>
      </c>
      <c r="G12" s="8">
        <f t="shared" si="1"/>
        <v>0.26151436195493893</v>
      </c>
      <c r="H12" s="8">
        <f t="shared" si="2"/>
        <v>1.9983362892528656E-2</v>
      </c>
    </row>
    <row r="13" spans="1:8" x14ac:dyDescent="0.25">
      <c r="A13" s="20">
        <v>2009</v>
      </c>
      <c r="B13" s="6">
        <v>11453354</v>
      </c>
      <c r="C13" s="6">
        <v>5588568</v>
      </c>
      <c r="D13" s="6">
        <f>SUM(3381+420063)</f>
        <v>423444</v>
      </c>
      <c r="E13" s="6">
        <v>21446721</v>
      </c>
      <c r="F13" s="8">
        <f t="shared" si="0"/>
        <v>0.53403753422259748</v>
      </c>
      <c r="G13" s="8">
        <f t="shared" si="1"/>
        <v>0.26057913468450494</v>
      </c>
      <c r="H13" s="8">
        <f t="shared" si="2"/>
        <v>1.974399722922679E-2</v>
      </c>
    </row>
    <row r="14" spans="1:8" x14ac:dyDescent="0.25">
      <c r="A14" s="20">
        <v>2010</v>
      </c>
      <c r="B14" s="6">
        <v>11620482</v>
      </c>
      <c r="C14" s="7">
        <v>5609210</v>
      </c>
      <c r="D14" s="6">
        <f>SUM(4196+415526)</f>
        <v>419722</v>
      </c>
      <c r="E14" s="6">
        <v>21570282</v>
      </c>
      <c r="F14" s="8">
        <f t="shared" si="0"/>
        <v>0.53872647562048559</v>
      </c>
      <c r="G14" s="8">
        <f t="shared" si="1"/>
        <v>0.26004342455977164</v>
      </c>
      <c r="H14" s="8">
        <f t="shared" si="2"/>
        <v>1.9458345514444364E-2</v>
      </c>
    </row>
    <row r="15" spans="1:8" x14ac:dyDescent="0.25">
      <c r="A15" s="20">
        <v>2011</v>
      </c>
      <c r="B15" s="6">
        <v>11832416</v>
      </c>
      <c r="C15" s="6">
        <v>5612457</v>
      </c>
      <c r="D15" s="6">
        <f>SUM(5046+425376)</f>
        <v>430422</v>
      </c>
      <c r="E15" s="6">
        <v>21939786</v>
      </c>
      <c r="F15" s="8">
        <f t="shared" si="0"/>
        <v>0.53931319111316767</v>
      </c>
      <c r="G15" s="8">
        <f t="shared" si="1"/>
        <v>0.25581183882103498</v>
      </c>
      <c r="H15" s="8">
        <f t="shared" si="2"/>
        <v>1.961833173760218E-2</v>
      </c>
    </row>
    <row r="16" spans="1:8" x14ac:dyDescent="0.25">
      <c r="A16" s="20">
        <v>2012</v>
      </c>
      <c r="B16" s="6">
        <v>12378139</v>
      </c>
      <c r="C16" s="6">
        <v>5777174</v>
      </c>
      <c r="D16" s="6">
        <f>SUM(5882+433147)</f>
        <v>439029</v>
      </c>
      <c r="E16" s="6">
        <v>22618153</v>
      </c>
      <c r="F16" s="8">
        <f t="shared" si="0"/>
        <v>0.54726568522195429</v>
      </c>
      <c r="G16" s="8">
        <f t="shared" si="1"/>
        <v>0.25542200550151023</v>
      </c>
      <c r="H16" s="8">
        <f t="shared" si="2"/>
        <v>1.9410470872665862E-2</v>
      </c>
    </row>
    <row r="17" spans="1:11" x14ac:dyDescent="0.25">
      <c r="A17" s="20">
        <v>2013</v>
      </c>
      <c r="B17" s="6">
        <v>12818065</v>
      </c>
      <c r="C17" s="6">
        <v>5854158</v>
      </c>
      <c r="D17" s="6">
        <v>438960</v>
      </c>
      <c r="E17" s="6">
        <v>23227032</v>
      </c>
      <c r="F17" s="8">
        <f t="shared" si="0"/>
        <v>0.55185978992064078</v>
      </c>
      <c r="G17" s="8">
        <f t="shared" si="1"/>
        <v>0.25204072565104313</v>
      </c>
      <c r="H17" s="8">
        <f t="shared" si="2"/>
        <v>1.8898669446875519E-2</v>
      </c>
    </row>
    <row r="18" spans="1:11" x14ac:dyDescent="0.25">
      <c r="A18" s="20">
        <v>2014</v>
      </c>
      <c r="B18" s="6">
        <v>13267039</v>
      </c>
      <c r="C18" s="6">
        <v>5918921</v>
      </c>
      <c r="D18" s="6">
        <v>437949</v>
      </c>
      <c r="E18" s="6">
        <v>23886263</v>
      </c>
      <c r="F18" s="8">
        <f>SUM(B18/E18)</f>
        <v>0.55542547614082627</v>
      </c>
      <c r="G18" s="8">
        <f>SUM(C18/E18)</f>
        <v>0.24779602401597939</v>
      </c>
      <c r="H18" s="8">
        <f>SUM(D18/E18)</f>
        <v>1.833476421154703E-2</v>
      </c>
    </row>
    <row r="19" spans="1:11" x14ac:dyDescent="0.25">
      <c r="A19" s="20">
        <v>2015</v>
      </c>
      <c r="B19" s="6">
        <v>13288425</v>
      </c>
      <c r="C19" s="6">
        <v>5780988</v>
      </c>
      <c r="D19" s="6">
        <v>375455</v>
      </c>
      <c r="E19" s="6">
        <v>23751503</v>
      </c>
      <c r="F19" s="8">
        <f>SUM(B19/E19)</f>
        <v>0.55947722550442391</v>
      </c>
      <c r="G19" s="8">
        <f>SUM(C19/E19)</f>
        <v>0.24339461801638407</v>
      </c>
      <c r="H19" s="8">
        <f>SUM(D19/E19)</f>
        <v>1.5807631205486238E-2</v>
      </c>
    </row>
    <row r="20" spans="1:11" x14ac:dyDescent="0.25">
      <c r="A20" s="20">
        <v>2016</v>
      </c>
      <c r="B20" s="6">
        <v>13979501</v>
      </c>
      <c r="C20" s="6">
        <v>5990813</v>
      </c>
      <c r="D20" s="6">
        <v>380793</v>
      </c>
      <c r="E20" s="6">
        <v>24053612</v>
      </c>
      <c r="F20" s="8">
        <f>SUM(B20/E20)</f>
        <v>0.58118094696131295</v>
      </c>
      <c r="G20" s="8">
        <f>SUM(C20/E20)</f>
        <v>0.2490608479092454</v>
      </c>
      <c r="H20" s="8">
        <f>SUM(D20/E20)</f>
        <v>1.5831011159571376E-2</v>
      </c>
      <c r="K20" s="19"/>
    </row>
    <row r="21" spans="1:11" x14ac:dyDescent="0.25">
      <c r="A21" s="20">
        <v>2017</v>
      </c>
      <c r="B21" s="6">
        <v>14299326</v>
      </c>
      <c r="C21" s="6">
        <v>6055188</v>
      </c>
      <c r="D21" s="6">
        <v>376915</v>
      </c>
      <c r="E21" s="6">
        <v>24555784</v>
      </c>
      <c r="F21" s="8">
        <f t="shared" ref="F21:F23" si="3">SUM(B21/E21)</f>
        <v>0.58232007579151213</v>
      </c>
      <c r="G21" s="8">
        <f t="shared" ref="G21:G23" si="4">SUM(C21/E21)</f>
        <v>0.2465890724564119</v>
      </c>
      <c r="H21" s="8">
        <f t="shared" ref="H21" si="5">SUM(D21/E21)</f>
        <v>1.5349336840558624E-2</v>
      </c>
      <c r="K21" s="19"/>
    </row>
    <row r="22" spans="1:11" x14ac:dyDescent="0.25">
      <c r="A22" s="20">
        <v>2018</v>
      </c>
      <c r="B22" s="6">
        <v>14500384</v>
      </c>
      <c r="C22" s="6">
        <v>6110911</v>
      </c>
      <c r="D22" s="6">
        <v>362511</v>
      </c>
      <c r="E22" s="6">
        <v>24880150</v>
      </c>
      <c r="F22" s="8">
        <f t="shared" si="3"/>
        <v>0.58280934801438089</v>
      </c>
      <c r="G22" s="8">
        <f t="shared" si="4"/>
        <v>0.24561391309939851</v>
      </c>
      <c r="H22" s="8">
        <f>SUM(D22/E22)</f>
        <v>1.4570289970116739E-2</v>
      </c>
      <c r="K22" s="19"/>
    </row>
    <row r="23" spans="1:11" x14ac:dyDescent="0.25">
      <c r="A23" s="20">
        <v>2019</v>
      </c>
      <c r="B23" s="6">
        <v>14651909</v>
      </c>
      <c r="C23" s="6">
        <v>6155783</v>
      </c>
      <c r="D23" s="6">
        <v>348827</v>
      </c>
      <c r="E23" s="6">
        <v>25112157</v>
      </c>
      <c r="F23" s="8">
        <f t="shared" si="3"/>
        <v>0.58345880045270504</v>
      </c>
      <c r="G23" s="8">
        <f t="shared" si="4"/>
        <v>0.24513159104572338</v>
      </c>
      <c r="H23" s="8">
        <f>SUM(D23/E23)</f>
        <v>1.3890762151574634E-2</v>
      </c>
      <c r="K23" s="19"/>
    </row>
    <row r="24" spans="1:11" x14ac:dyDescent="0.25">
      <c r="A24" s="20">
        <v>2020</v>
      </c>
      <c r="B24" s="6">
        <v>13979427</v>
      </c>
      <c r="C24" s="6">
        <v>5916398</v>
      </c>
      <c r="D24" s="6">
        <v>324190</v>
      </c>
      <c r="E24" s="6">
        <v>24030604</v>
      </c>
      <c r="F24" s="8">
        <f t="shared" ref="F24" si="6">SUM(B24/E24)</f>
        <v>0.5817343167903728</v>
      </c>
      <c r="G24" s="8">
        <f t="shared" ref="G24" si="7">SUM(C24/E24)</f>
        <v>0.24620263394128586</v>
      </c>
      <c r="H24" s="8">
        <f>SUM(D24/E24)</f>
        <v>1.3490713758172703E-2</v>
      </c>
      <c r="K24" s="19"/>
    </row>
    <row r="25" spans="1:11" x14ac:dyDescent="0.25">
      <c r="A25" s="20">
        <v>2021</v>
      </c>
      <c r="B25" s="6">
        <v>14716441</v>
      </c>
      <c r="C25" s="6">
        <v>6152508</v>
      </c>
      <c r="D25" s="6">
        <v>335361</v>
      </c>
      <c r="E25" s="6">
        <f>25220435+16007</f>
        <v>25236442</v>
      </c>
      <c r="F25" s="8">
        <f t="shared" ref="F25" si="8">SUM(B25/E25)</f>
        <v>0.58314246517001089</v>
      </c>
      <c r="G25" s="8">
        <f t="shared" ref="G25" si="9">SUM(C25/E25)</f>
        <v>0.24379458879345986</v>
      </c>
      <c r="H25" s="8">
        <f>SUM(D25/E25)</f>
        <v>1.3288759168190192E-2</v>
      </c>
      <c r="K25" s="19"/>
    </row>
    <row r="26" spans="1:11" x14ac:dyDescent="0.25">
      <c r="A26" s="10" t="s">
        <v>9</v>
      </c>
      <c r="B26" s="11">
        <f>SUM(B5:B25)</f>
        <v>256981972</v>
      </c>
      <c r="C26" s="11">
        <f>SUM(C5:C25)</f>
        <v>118728601</v>
      </c>
      <c r="D26" s="11">
        <f>SUM(D5:D25)</f>
        <v>7507681</v>
      </c>
      <c r="E26" s="11">
        <f>SUM(E5:E25)</f>
        <v>461746853</v>
      </c>
      <c r="F26" s="8"/>
      <c r="G26" s="8"/>
      <c r="H26" s="8"/>
    </row>
    <row r="27" spans="1:11" x14ac:dyDescent="0.25">
      <c r="A27" s="12"/>
      <c r="B27" s="13"/>
      <c r="C27" s="13"/>
      <c r="D27" s="13"/>
      <c r="E27" s="14"/>
    </row>
    <row r="28" spans="1:11" ht="16.5" x14ac:dyDescent="0.25">
      <c r="A28" s="15" t="s">
        <v>10</v>
      </c>
      <c r="B28" s="16"/>
      <c r="C28" s="16"/>
      <c r="D28" s="16"/>
      <c r="E28" s="17"/>
    </row>
    <row r="29" spans="1:11" ht="16.5" x14ac:dyDescent="0.25">
      <c r="A29" s="15" t="s">
        <v>11</v>
      </c>
      <c r="B29" s="16"/>
      <c r="C29" s="16"/>
      <c r="D29" s="16"/>
      <c r="E29" s="13"/>
    </row>
    <row r="30" spans="1:11" ht="16.5" x14ac:dyDescent="0.25">
      <c r="A30" s="15"/>
      <c r="B30" s="16"/>
      <c r="C30" s="16"/>
      <c r="D30" s="16"/>
      <c r="E30" s="13"/>
    </row>
    <row r="31" spans="1:11" ht="16.5" x14ac:dyDescent="0.25">
      <c r="A31" s="15"/>
      <c r="B31" s="16"/>
      <c r="C31" s="16"/>
      <c r="D31" s="16"/>
      <c r="E31" s="13"/>
    </row>
    <row r="32" spans="1:11" ht="14.45" customHeight="1" x14ac:dyDescent="0.25">
      <c r="A32" s="21" t="s">
        <v>12</v>
      </c>
      <c r="B32" s="22"/>
      <c r="C32" s="22"/>
      <c r="D32" s="22"/>
      <c r="E32" s="22"/>
      <c r="F32" s="22"/>
      <c r="G32" s="22"/>
      <c r="H32" s="22"/>
    </row>
    <row r="33" spans="1:7" ht="16.5" x14ac:dyDescent="0.25">
      <c r="A33" s="15" t="s">
        <v>13</v>
      </c>
      <c r="B33" s="16"/>
      <c r="C33" s="16"/>
      <c r="D33" s="13"/>
    </row>
    <row r="34" spans="1:7" ht="16.5" x14ac:dyDescent="0.25">
      <c r="A34" s="15"/>
      <c r="B34" s="13"/>
      <c r="C34" s="13"/>
      <c r="D34" s="13"/>
      <c r="E34" s="13"/>
    </row>
    <row r="35" spans="1:7" ht="16.5" x14ac:dyDescent="0.25">
      <c r="A35" s="15"/>
      <c r="B35" s="13"/>
      <c r="C35" s="13"/>
      <c r="D35" s="13"/>
      <c r="E35" s="18"/>
      <c r="F35" s="18"/>
      <c r="G35" s="18"/>
    </row>
  </sheetData>
  <mergeCells count="9">
    <mergeCell ref="A32:H32"/>
    <mergeCell ref="A1:H1"/>
    <mergeCell ref="A3:A4"/>
    <mergeCell ref="B3:B4"/>
    <mergeCell ref="C3:C4"/>
    <mergeCell ref="E3:E4"/>
    <mergeCell ref="F3:F4"/>
    <mergeCell ref="G3:G4"/>
    <mergeCell ref="H3:H4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O'Connor, Tommy</dc:creator>
  <cp:lastModifiedBy>Dashman, Bob</cp:lastModifiedBy>
  <dcterms:created xsi:type="dcterms:W3CDTF">2020-08-13T20:11:38Z</dcterms:created>
  <dcterms:modified xsi:type="dcterms:W3CDTF">2021-10-22T14:13:28Z</dcterms:modified>
</cp:coreProperties>
</file>